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Sheet1" sheetId="1" r:id="rId1"/>
    <sheet name="Sheet2" sheetId="2" state="hidden" r:id="rId2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<sst xmlns="http://schemas.openxmlformats.org/spreadsheetml/2006/main" count="188" uniqueCount="146">
  <si>
    <t xml:space="preserve">Coral IPx Office Base Unit  </t>
  </si>
  <si>
    <t xml:space="preserve">BASEOffice </t>
  </si>
  <si>
    <t> $3,995</t>
  </si>
  <si>
    <t>Integrated Router/Firewall</t>
  </si>
  <si>
    <t xml:space="preserve">ROUTOffice </t>
  </si>
  <si>
    <t>WiFi (requires above Router option)</t>
  </si>
  <si>
    <t>WIFIOffice</t>
  </si>
  <si>
    <t xml:space="preserve">MR 8 channels </t>
  </si>
  <si>
    <t xml:space="preserve">MRC8 Office </t>
  </si>
  <si>
    <t> $295</t>
  </si>
  <si>
    <r>
      <t>MR 16 channels</t>
    </r>
    <r>
      <rPr>
        <sz val="9"/>
        <color indexed="54"/>
        <rFont val="Futura Bk BT"/>
        <family val="0"/>
      </rPr>
      <t>:</t>
    </r>
  </si>
  <si>
    <t xml:space="preserve">MRC16 Office </t>
  </si>
  <si>
    <t> $595</t>
  </si>
  <si>
    <t xml:space="preserve">MR 32 channels </t>
  </si>
  <si>
    <t xml:space="preserve">MRC32 Office </t>
  </si>
  <si>
    <t> $1,495</t>
  </si>
  <si>
    <t xml:space="preserve">MR 64 channels </t>
  </si>
  <si>
    <t xml:space="preserve">MRC64 Office </t>
  </si>
  <si>
    <t> $2,995</t>
  </si>
  <si>
    <t>PRI/TI Digital Trunk  (type I-B or I-C)</t>
  </si>
  <si>
    <t xml:space="preserve">UDTOffice </t>
  </si>
  <si>
    <t>4 Analog Trunk  (type I-C only)</t>
  </si>
  <si>
    <t xml:space="preserve">4TOffice </t>
  </si>
  <si>
    <t xml:space="preserve">4 Circuit Caller ID (daughter card) </t>
  </si>
  <si>
    <t xml:space="preserve">4CIDOffice </t>
  </si>
  <si>
    <t>8 Digital FlexSet (type II)</t>
  </si>
  <si>
    <t xml:space="preserve">8FOffice </t>
  </si>
  <si>
    <t>16 Digital FlexSet (type II)</t>
  </si>
  <si>
    <t>16FOffice</t>
  </si>
  <si>
    <t>24 Digital FlexSet (type II)</t>
  </si>
  <si>
    <r>
      <t>4 Single-Line Analog (carrier type II)</t>
    </r>
    <r>
      <rPr>
        <sz val="9"/>
        <color indexed="54"/>
        <rFont val="Futura Bk BT"/>
        <family val="0"/>
      </rPr>
      <t xml:space="preserve"> </t>
    </r>
  </si>
  <si>
    <t xml:space="preserve">4SOffice  </t>
  </si>
  <si>
    <t>8 Digital FlexSet (daughter card)</t>
  </si>
  <si>
    <t xml:space="preserve">8FxOffice  </t>
  </si>
  <si>
    <t>16 Digital FlexSet (daughter card)</t>
  </si>
  <si>
    <t xml:space="preserve">16FxOffice  </t>
  </si>
  <si>
    <t>8 Analog Trunk (type II)</t>
  </si>
  <si>
    <t xml:space="preserve">8TOffice </t>
  </si>
  <si>
    <t xml:space="preserve">8 Circuit Caller ID (daughter card) </t>
  </si>
  <si>
    <t xml:space="preserve">8CID </t>
  </si>
  <si>
    <t>4 -  uCMC Unified Messaging (type II)</t>
  </si>
  <si>
    <t xml:space="preserve">IPC Office/uCMC-4 </t>
  </si>
  <si>
    <t>4- WiCMC Unified Messaging (type II)</t>
  </si>
  <si>
    <t> $4,995</t>
  </si>
  <si>
    <t>FlexIP 280S IP Telephone (Black)</t>
  </si>
  <si>
    <t xml:space="preserve">FlexSetIP280S </t>
  </si>
  <si>
    <t>FlexSet 280S Digital (Black)</t>
  </si>
  <si>
    <t xml:space="preserve">FlexSet280S  </t>
  </si>
  <si>
    <t>FlexSet 120S Digital (Black)</t>
  </si>
  <si>
    <t xml:space="preserve">FlexSet120S </t>
  </si>
  <si>
    <t xml:space="preserve">IP Networking </t>
  </si>
  <si>
    <t xml:space="preserve">QNETOffice </t>
  </si>
  <si>
    <r>
      <t>5 - user SIP license</t>
    </r>
    <r>
      <rPr>
        <sz val="9"/>
        <color indexed="54"/>
        <rFont val="Futura Bk BT"/>
        <family val="0"/>
      </rPr>
      <t>:</t>
    </r>
  </si>
  <si>
    <t>5SIPuserOffice</t>
  </si>
  <si>
    <t xml:space="preserve">5 SIP Trunk licenses </t>
  </si>
  <si>
    <t xml:space="preserve">5SIPtrunkOffice </t>
  </si>
  <si>
    <t xml:space="preserve">5 - FlexIP Soft Phone </t>
  </si>
  <si>
    <t xml:space="preserve">5IPSOFTOffice </t>
  </si>
  <si>
    <t xml:space="preserve">URC Conference Package </t>
  </si>
  <si>
    <t xml:space="preserve">URC Mobility Package </t>
  </si>
  <si>
    <t xml:space="preserve">(URCmobilOffice) </t>
  </si>
  <si>
    <r>
      <t xml:space="preserve">24SFTOffice </t>
    </r>
    <r>
      <rPr>
        <sz val="12"/>
        <rFont val="Futura Bk BT"/>
        <family val="0"/>
      </rPr>
      <t xml:space="preserve"> </t>
    </r>
  </si>
  <si>
    <r>
      <t xml:space="preserve">IPC Office/WICMC-4 </t>
    </r>
    <r>
      <rPr>
        <sz val="9"/>
        <rFont val="Futura Bk BT"/>
        <family val="0"/>
      </rPr>
      <t xml:space="preserve"> </t>
    </r>
  </si>
  <si>
    <t xml:space="preserve">(URCconfOffice)   </t>
  </si>
  <si>
    <t>Base Cabinet and options</t>
  </si>
  <si>
    <t>Type II Station and Trunk cards with daughter cards</t>
  </si>
  <si>
    <t>Dealer discount</t>
  </si>
  <si>
    <t>Dealer Net Price</t>
  </si>
  <si>
    <t>List Price</t>
  </si>
  <si>
    <t>Part Number</t>
  </si>
  <si>
    <t>Mnemonic</t>
  </si>
  <si>
    <t>Description</t>
  </si>
  <si>
    <t>Quantity</t>
  </si>
  <si>
    <t>Type I trunk cards and daughter cards</t>
  </si>
  <si>
    <t>Total</t>
  </si>
  <si>
    <t>Integrated Router/Firewall (maximum 1)</t>
  </si>
  <si>
    <t>WiFi (requires above Router option, maximim 1)</t>
  </si>
  <si>
    <t>Media Resource Cards - can only choose 1, required when SIP station, SIP trunks FlexSet-IP Phones or IP networking is used</t>
  </si>
  <si>
    <t>8FOffice</t>
  </si>
  <si>
    <t>24FOffice</t>
  </si>
  <si>
    <t>4SOffice</t>
  </si>
  <si>
    <t>uCMC</t>
  </si>
  <si>
    <t>WiCMC</t>
  </si>
  <si>
    <t>8TOffice</t>
  </si>
  <si>
    <t>Slot II A</t>
  </si>
  <si>
    <t>Slot II B</t>
  </si>
  <si>
    <t>Daughter A</t>
  </si>
  <si>
    <t>Daughter B</t>
  </si>
  <si>
    <t>8CID</t>
  </si>
  <si>
    <t>8FxOffice</t>
  </si>
  <si>
    <t>16FxOffice</t>
  </si>
  <si>
    <t>Type I A</t>
  </si>
  <si>
    <t>Daughter IB</t>
  </si>
  <si>
    <t>Type IB</t>
  </si>
  <si>
    <t>UDTipo</t>
  </si>
  <si>
    <t>4TOffice</t>
  </si>
  <si>
    <t>4CID</t>
  </si>
  <si>
    <t>AC Power Supply</t>
  </si>
  <si>
    <t>DC Power Supply</t>
  </si>
  <si>
    <t>Power Supply</t>
  </si>
  <si>
    <t xml:space="preserve">4 Circuit Caller ID (daughter card requires 4TOffice above) </t>
  </si>
  <si>
    <t>8 Digital FlexSet (daughter card requires 4SOffice above)</t>
  </si>
  <si>
    <t>16 Digital FlexSet (daughter card requires 4SOffice above)</t>
  </si>
  <si>
    <t xml:space="preserve">8 Circuit Caller ID (daughter card requires 8TOffice above) </t>
  </si>
  <si>
    <t>Date:</t>
  </si>
  <si>
    <t>Dealer:</t>
  </si>
  <si>
    <t>Customer:</t>
  </si>
  <si>
    <t>MRC8</t>
  </si>
  <si>
    <t>MRC16</t>
  </si>
  <si>
    <t>MRC32</t>
  </si>
  <si>
    <t>MRC64</t>
  </si>
  <si>
    <t>Coral IPx Office Quick Quote Form</t>
  </si>
  <si>
    <t>WIFI</t>
  </si>
  <si>
    <t xml:space="preserve">MRC8 = 1, MRC16 = 2, MRC32=3,MRC=4,none = 5, </t>
  </si>
  <si>
    <t>MRC</t>
  </si>
  <si>
    <t>Router</t>
  </si>
  <si>
    <t>Networking</t>
  </si>
  <si>
    <t>Conference</t>
  </si>
  <si>
    <t>Mobility</t>
  </si>
  <si>
    <t xml:space="preserve">Back of </t>
  </si>
  <si>
    <t>the IPx Office</t>
  </si>
  <si>
    <t>IPX Office cabinet - Pull down card slots and daughter boards, check options to assign to system</t>
  </si>
  <si>
    <t>*** Fill in items in yellow below only</t>
  </si>
  <si>
    <t>Networking (IP or QSig)</t>
  </si>
  <si>
    <t xml:space="preserve">4S Office  </t>
  </si>
  <si>
    <t xml:space="preserve">UDT Office </t>
  </si>
  <si>
    <t xml:space="preserve">4T Office </t>
  </si>
  <si>
    <t xml:space="preserve">4CID Office </t>
  </si>
  <si>
    <t xml:space="preserve">8SFT Office </t>
  </si>
  <si>
    <t>16SFT Office</t>
  </si>
  <si>
    <r>
      <t xml:space="preserve">24SFT Office </t>
    </r>
    <r>
      <rPr>
        <sz val="12"/>
        <rFont val="Futura Bk BT"/>
        <family val="0"/>
      </rPr>
      <t xml:space="preserve"> </t>
    </r>
  </si>
  <si>
    <t xml:space="preserve">8T Office </t>
  </si>
  <si>
    <t xml:space="preserve">16Fx Office  </t>
  </si>
  <si>
    <t xml:space="preserve">8Fx Office  </t>
  </si>
  <si>
    <t>Telephone options (if FlexSet 280S-IP telephones are used, check a MRC-XX card above)</t>
  </si>
  <si>
    <t>IP Licenses (if SIP, SIP-Trunk or FlexSet-IP Soft Phone are used, check a MRC-XX card above)</t>
  </si>
  <si>
    <t>4 port incremental upgrade for the uCMC Office (maximum of 12 ports)</t>
  </si>
  <si>
    <t>10 seat bundle uCMC unified messaging seat license</t>
  </si>
  <si>
    <t>4 port incremental upgrade for the WiCMC Office (maximum of 12 ports)</t>
  </si>
  <si>
    <t>Single Licenses for TeLANophy Features for WiCMC</t>
  </si>
  <si>
    <t>4 -  uCMC Unified Messaging (type II) (see option below for additional ports and UM seats)</t>
  </si>
  <si>
    <t>4- WiCMC Unified Messaging (type II) (see option below for additional ports and UM seats)</t>
  </si>
  <si>
    <t>Database Memory 2 Meg</t>
  </si>
  <si>
    <t>DBM-2</t>
  </si>
  <si>
    <t>Authorization for Coral View Designer Support</t>
  </si>
  <si>
    <t>System and Voice Mail Software Options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</si>
</sst>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  <numFmt numFmtId="171" formatCode="[$-409]dd\-mmm\-yy;@"/>
  </numFmts>
  <fonts count="17">
    <font>
      <sz val="10"/>
      <name val="Arial"/>
      <family val="0"/>
    </font>
    <font>
      <sz val="9"/>
      <name val="Futura Bk BT"/>
      <family val="0"/>
    </font>
    <font>
      <sz val="9"/>
      <color indexed="54"/>
      <name val="Futura Bk BT"/>
      <family val="0"/>
    </font>
    <font>
      <sz val="8"/>
      <name val="Futura Bk BT"/>
      <family val="0"/>
    </font>
    <font>
      <sz val="12"/>
      <name val="Futura Bk BT"/>
      <family val="0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Futura "/>
      <family val="0"/>
    </font>
    <font>
      <sz val="9"/>
      <color indexed="8"/>
      <name val="Futura "/>
      <family val="0"/>
    </font>
    <font>
      <sz val="9"/>
      <color indexed="8"/>
      <name val="Futura Bk B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6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6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6" fontId="1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right" wrapText="1"/>
    </xf>
    <xf numFmtId="1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10" fillId="3" borderId="0" xfId="0" applyFont="1" applyFill="1" applyBorder="1" applyAlignment="1">
      <alignment/>
    </xf>
    <xf numFmtId="168" fontId="10" fillId="3" borderId="0" xfId="0" applyNumberFormat="1" applyFont="1" applyFill="1" applyBorder="1" applyAlignment="1">
      <alignment/>
    </xf>
    <xf numFmtId="10" fontId="10" fillId="3" borderId="0" xfId="0" applyNumberFormat="1" applyFont="1" applyFill="1" applyBorder="1" applyAlignment="1">
      <alignment/>
    </xf>
    <xf numFmtId="169" fontId="10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1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69" fontId="13" fillId="0" borderId="15" xfId="0" applyNumberFormat="1" applyFont="1" applyBorder="1" applyAlignment="1">
      <alignment/>
    </xf>
    <xf numFmtId="0" fontId="14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horizontal="right" wrapText="1"/>
    </xf>
    <xf numFmtId="168" fontId="14" fillId="4" borderId="0" xfId="0" applyNumberFormat="1" applyFont="1" applyFill="1" applyBorder="1" applyAlignment="1">
      <alignment vertical="top" wrapText="1"/>
    </xf>
    <xf numFmtId="10" fontId="0" fillId="4" borderId="0" xfId="0" applyNumberFormat="1" applyFill="1" applyBorder="1" applyAlignment="1">
      <alignment/>
    </xf>
    <xf numFmtId="169" fontId="0" fillId="4" borderId="0" xfId="0" applyNumberFormat="1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 vertical="top" wrapText="1"/>
    </xf>
    <xf numFmtId="168" fontId="14" fillId="0" borderId="0" xfId="0" applyNumberFormat="1" applyFont="1" applyBorder="1" applyAlignment="1">
      <alignment vertical="top" wrapText="1"/>
    </xf>
    <xf numFmtId="1" fontId="14" fillId="0" borderId="0" xfId="0" applyNumberFormat="1" applyFont="1" applyAlignment="1">
      <alignment horizontal="right" vertical="top"/>
    </xf>
    <xf numFmtId="168" fontId="14" fillId="0" borderId="0" xfId="0" applyNumberFormat="1" applyFont="1" applyFill="1" applyBorder="1" applyAlignment="1">
      <alignment vertical="top"/>
    </xf>
    <xf numFmtId="1" fontId="14" fillId="4" borderId="0" xfId="0" applyNumberFormat="1" applyFont="1" applyFill="1" applyAlignment="1">
      <alignment horizontal="right" vertical="top"/>
    </xf>
    <xf numFmtId="168" fontId="14" fillId="4" borderId="0" xfId="0" applyNumberFormat="1" applyFont="1" applyFill="1" applyBorder="1" applyAlignment="1">
      <alignment vertical="top"/>
    </xf>
    <xf numFmtId="0" fontId="15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16" xfId="0" applyFont="1" applyFill="1" applyBorder="1" applyAlignment="1" applyProtection="1">
      <alignment horizontal="right" vertical="top"/>
      <protection/>
    </xf>
    <xf numFmtId="6" fontId="14" fillId="0" borderId="0" xfId="0" applyNumberFormat="1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169" fontId="0" fillId="0" borderId="0" xfId="0" applyNumberFormat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14" fillId="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 wrapText="1"/>
    </xf>
    <xf numFmtId="168" fontId="1" fillId="0" borderId="0" xfId="0" applyNumberFormat="1" applyFont="1" applyFill="1" applyBorder="1" applyAlignment="1">
      <alignment horizontal="right" wrapText="1"/>
    </xf>
    <xf numFmtId="1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14" fillId="0" borderId="0" xfId="0" applyFont="1" applyFill="1" applyBorder="1" applyAlignment="1" applyProtection="1">
      <alignment horizontal="righ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7</xdr:row>
      <xdr:rowOff>38100</xdr:rowOff>
    </xdr:from>
    <xdr:to>
      <xdr:col>7</xdr:col>
      <xdr:colOff>66675</xdr:colOff>
      <xdr:row>14</xdr:row>
      <xdr:rowOff>38100</xdr:rowOff>
    </xdr:to>
    <xdr:sp>
      <xdr:nvSpPr>
        <xdr:cNvPr id="1" name="Rectangle 13"/>
        <xdr:cNvSpPr>
          <a:spLocks/>
        </xdr:cNvSpPr>
      </xdr:nvSpPr>
      <xdr:spPr>
        <a:xfrm>
          <a:off x="914400" y="1238250"/>
          <a:ext cx="7277100" cy="1133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390525</xdr:colOff>
      <xdr:row>10</xdr:row>
      <xdr:rowOff>47625</xdr:rowOff>
    </xdr:from>
    <xdr:to>
      <xdr:col>1</xdr:col>
      <xdr:colOff>2371725</xdr:colOff>
      <xdr:row>11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990600" y="1733550"/>
          <a:ext cx="1981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uRMI</a:t>
          </a:r>
        </a:p>
      </xdr:txBody>
    </xdr:sp>
    <xdr:clientData/>
  </xdr:twoCellAnchor>
  <xdr:twoCellAnchor>
    <xdr:from>
      <xdr:col>4</xdr:col>
      <xdr:colOff>228600</xdr:colOff>
      <xdr:row>7</xdr:row>
      <xdr:rowOff>47625</xdr:rowOff>
    </xdr:from>
    <xdr:to>
      <xdr:col>4</xdr:col>
      <xdr:colOff>228600</xdr:colOff>
      <xdr:row>13</xdr:row>
      <xdr:rowOff>152400</xdr:rowOff>
    </xdr:to>
    <xdr:sp>
      <xdr:nvSpPr>
        <xdr:cNvPr id="3" name="Line 31"/>
        <xdr:cNvSpPr>
          <a:spLocks/>
        </xdr:cNvSpPr>
      </xdr:nvSpPr>
      <xdr:spPr>
        <a:xfrm>
          <a:off x="6429375" y="12477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00390625" style="19" customWidth="1"/>
    <col min="2" max="2" width="51.7109375" style="19" customWidth="1"/>
    <col min="3" max="3" width="17.00390625" style="19" customWidth="1"/>
    <col min="4" max="4" width="15.28125" style="19" customWidth="1"/>
    <col min="5" max="6" width="9.140625" style="19" customWidth="1"/>
    <col min="7" max="7" width="10.57421875" style="19" customWidth="1"/>
    <col min="8" max="8" width="10.421875" style="19" customWidth="1"/>
    <col min="9" max="16384" width="9.140625" style="19" customWidth="1"/>
  </cols>
  <sheetData>
    <row r="1" spans="2:4" ht="18">
      <c r="B1" s="21" t="s">
        <v>111</v>
      </c>
      <c r="C1" s="46" t="s">
        <v>104</v>
      </c>
      <c r="D1" s="35">
        <f ca="1">NOW()</f>
        <v>38750.569266782404</v>
      </c>
    </row>
    <row r="2" spans="1:7" ht="12.75">
      <c r="A2" s="46" t="s">
        <v>105</v>
      </c>
      <c r="B2" s="37"/>
      <c r="C2" s="46" t="s">
        <v>106</v>
      </c>
      <c r="D2" s="82"/>
      <c r="E2" s="83"/>
      <c r="F2" s="83"/>
      <c r="G2" s="84"/>
    </row>
    <row r="3" spans="2:7" ht="12.75">
      <c r="B3" s="38"/>
      <c r="D3" s="85"/>
      <c r="E3" s="86"/>
      <c r="F3" s="86"/>
      <c r="G3" s="87"/>
    </row>
    <row r="4" spans="2:7" ht="12.75">
      <c r="B4" s="38"/>
      <c r="D4" s="85"/>
      <c r="E4" s="86"/>
      <c r="F4" s="86"/>
      <c r="G4" s="87"/>
    </row>
    <row r="5" spans="2:7" ht="12.75">
      <c r="B5" s="39"/>
      <c r="D5" s="88"/>
      <c r="E5" s="89"/>
      <c r="F5" s="89"/>
      <c r="G5" s="90"/>
    </row>
    <row r="6" spans="2:7" ht="12.75">
      <c r="B6" s="41"/>
      <c r="D6" s="42"/>
      <c r="E6" s="42"/>
      <c r="F6" s="42"/>
      <c r="G6" s="42"/>
    </row>
    <row r="7" spans="2:7" ht="12.75">
      <c r="B7" s="41"/>
      <c r="D7" s="42"/>
      <c r="E7" s="42"/>
      <c r="F7" s="42"/>
      <c r="G7" s="42"/>
    </row>
    <row r="8" spans="3:4" ht="12.75">
      <c r="C8" s="40"/>
      <c r="D8" s="40"/>
    </row>
    <row r="9" ht="12.75">
      <c r="A9" s="45" t="s">
        <v>119</v>
      </c>
    </row>
    <row r="10" ht="12.75">
      <c r="A10" s="45" t="s">
        <v>120</v>
      </c>
    </row>
    <row r="11" ht="12.75"/>
    <row r="12" ht="12.75"/>
    <row r="13" ht="12.75"/>
    <row r="14" ht="12.75"/>
    <row r="15" ht="12.75"/>
    <row r="16" spans="2:5" ht="12.75">
      <c r="B16" s="43" t="s">
        <v>121</v>
      </c>
      <c r="C16" s="40"/>
      <c r="D16" s="40"/>
      <c r="E16" s="40"/>
    </row>
    <row r="17" spans="2:7" ht="12.75">
      <c r="B17" s="43" t="s">
        <v>122</v>
      </c>
      <c r="C17" s="40"/>
      <c r="D17" s="40"/>
      <c r="F17" s="25">
        <v>0</v>
      </c>
      <c r="G17" s="44" t="s">
        <v>66</v>
      </c>
    </row>
    <row r="18" spans="1:8" ht="25.5">
      <c r="A18" s="19" t="s">
        <v>72</v>
      </c>
      <c r="B18" s="19" t="s">
        <v>71</v>
      </c>
      <c r="C18" s="19" t="s">
        <v>70</v>
      </c>
      <c r="D18" s="19" t="s">
        <v>69</v>
      </c>
      <c r="E18" s="19" t="s">
        <v>68</v>
      </c>
      <c r="G18" s="26" t="s">
        <v>67</v>
      </c>
      <c r="H18" s="26" t="s">
        <v>68</v>
      </c>
    </row>
    <row r="19" spans="1:8" ht="15" customHeight="1">
      <c r="A19" s="27" t="s">
        <v>64</v>
      </c>
      <c r="B19" s="27"/>
      <c r="C19" s="27"/>
      <c r="D19" s="27"/>
      <c r="E19" s="27"/>
      <c r="F19" s="27"/>
      <c r="G19" s="27"/>
      <c r="H19" s="27"/>
    </row>
    <row r="20" spans="1:8" ht="15" customHeight="1">
      <c r="A20" s="32">
        <v>1</v>
      </c>
      <c r="B20" s="20" t="s">
        <v>0</v>
      </c>
      <c r="C20" s="20" t="s">
        <v>1</v>
      </c>
      <c r="D20" s="20">
        <v>77440800800</v>
      </c>
      <c r="E20" s="22">
        <v>3995</v>
      </c>
      <c r="F20" s="23">
        <f>$F$17</f>
        <v>0</v>
      </c>
      <c r="G20" s="24">
        <f>ROUNDUP(((1-F20)*E20*A20),2)</f>
        <v>3995</v>
      </c>
      <c r="H20" s="24">
        <f>E20*A20</f>
        <v>3995</v>
      </c>
    </row>
    <row r="21" spans="1:8" ht="15" customHeight="1">
      <c r="A21" s="36">
        <f>IF(Sheet2!B50=TRUE,1,0)</f>
        <v>0</v>
      </c>
      <c r="B21" s="20" t="s">
        <v>75</v>
      </c>
      <c r="C21" s="20" t="s">
        <v>4</v>
      </c>
      <c r="D21" s="20">
        <v>77440802200</v>
      </c>
      <c r="E21" s="22">
        <v>169</v>
      </c>
      <c r="F21" s="23">
        <f>$F$17</f>
        <v>0</v>
      </c>
      <c r="G21" s="24">
        <f>ROUNDUP(((1-F21)*E21*A21),2)</f>
        <v>0</v>
      </c>
      <c r="H21" s="24">
        <f>E21*A21</f>
        <v>0</v>
      </c>
    </row>
    <row r="22" spans="1:8" ht="15" customHeight="1">
      <c r="A22" s="36">
        <f>IF(Sheet2!B51=TRUE,1,0)</f>
        <v>0</v>
      </c>
      <c r="B22" s="20" t="s">
        <v>76</v>
      </c>
      <c r="C22" s="20" t="s">
        <v>6</v>
      </c>
      <c r="D22" s="20">
        <v>77440990133</v>
      </c>
      <c r="E22" s="22">
        <v>99</v>
      </c>
      <c r="F22" s="23">
        <f>$F$17</f>
        <v>0</v>
      </c>
      <c r="G22" s="24">
        <f>ROUNDUP(((1-F22)*E22*A22),2)</f>
        <v>0</v>
      </c>
      <c r="H22" s="24">
        <f>E22*A22</f>
        <v>0</v>
      </c>
    </row>
    <row r="23" spans="1:8" ht="15" customHeight="1">
      <c r="A23" s="36">
        <v>0</v>
      </c>
      <c r="B23" s="20" t="s">
        <v>142</v>
      </c>
      <c r="C23" s="20" t="s">
        <v>143</v>
      </c>
      <c r="D23" s="78">
        <v>77449103100</v>
      </c>
      <c r="E23" s="79">
        <v>495</v>
      </c>
      <c r="F23" s="80">
        <f>$F$17</f>
        <v>0</v>
      </c>
      <c r="G23" s="81">
        <f>ROUNDUP(((1-F23)*E23*A23),2)</f>
        <v>0</v>
      </c>
      <c r="H23" s="81">
        <f>E23*A23</f>
        <v>0</v>
      </c>
    </row>
    <row r="24" spans="1:8" ht="15" customHeight="1">
      <c r="A24" s="27" t="s">
        <v>77</v>
      </c>
      <c r="B24" s="27"/>
      <c r="C24" s="27"/>
      <c r="D24" s="27"/>
      <c r="E24" s="28"/>
      <c r="F24" s="29"/>
      <c r="G24" s="27"/>
      <c r="H24" s="30"/>
    </row>
    <row r="25" spans="1:8" ht="15" customHeight="1">
      <c r="A25" s="36">
        <f>IF(Sheet2!B57=1,1,0)</f>
        <v>0</v>
      </c>
      <c r="B25" s="20" t="s">
        <v>7</v>
      </c>
      <c r="C25" s="20" t="s">
        <v>8</v>
      </c>
      <c r="D25" s="20">
        <v>72449279100</v>
      </c>
      <c r="E25" s="22">
        <v>295</v>
      </c>
      <c r="F25" s="23">
        <f>$F$17</f>
        <v>0</v>
      </c>
      <c r="G25" s="24">
        <f>ROUNDUP(((1-F25)*E25*A25),2)</f>
        <v>0</v>
      </c>
      <c r="H25" s="24">
        <f aca="true" t="shared" si="0" ref="H25:H55">E25*A25</f>
        <v>0</v>
      </c>
    </row>
    <row r="26" spans="1:8" ht="15" customHeight="1">
      <c r="A26" s="36">
        <f>IF(Sheet2!B57=2,1,0)</f>
        <v>0</v>
      </c>
      <c r="B26" s="20" t="s">
        <v>10</v>
      </c>
      <c r="C26" s="20" t="s">
        <v>11</v>
      </c>
      <c r="D26" s="20">
        <v>72449280100</v>
      </c>
      <c r="E26" s="22">
        <v>595</v>
      </c>
      <c r="F26" s="23">
        <f>$F$17</f>
        <v>0</v>
      </c>
      <c r="G26" s="24">
        <f>ROUNDUP(((1-F26)*E26*A26),2)</f>
        <v>0</v>
      </c>
      <c r="H26" s="24">
        <f t="shared" si="0"/>
        <v>0</v>
      </c>
    </row>
    <row r="27" spans="1:8" ht="15" customHeight="1">
      <c r="A27" s="36">
        <f>IF(Sheet2!B57=3,1,0)</f>
        <v>0</v>
      </c>
      <c r="B27" s="20" t="s">
        <v>13</v>
      </c>
      <c r="C27" s="20" t="s">
        <v>14</v>
      </c>
      <c r="D27" s="20">
        <v>72449281100</v>
      </c>
      <c r="E27" s="22">
        <v>1495</v>
      </c>
      <c r="F27" s="23">
        <f>$F$17</f>
        <v>0</v>
      </c>
      <c r="G27" s="24">
        <f>ROUNDUP(((1-F27)*E27*A27),2)</f>
        <v>0</v>
      </c>
      <c r="H27" s="24">
        <f t="shared" si="0"/>
        <v>0</v>
      </c>
    </row>
    <row r="28" spans="1:8" ht="15" customHeight="1">
      <c r="A28" s="36">
        <f>IF(Sheet2!B57=4,1,0)</f>
        <v>0</v>
      </c>
      <c r="B28" s="20" t="s">
        <v>16</v>
      </c>
      <c r="C28" s="20" t="s">
        <v>17</v>
      </c>
      <c r="D28" s="20">
        <v>72449282100</v>
      </c>
      <c r="E28" s="22">
        <v>2995</v>
      </c>
      <c r="F28" s="23">
        <f>$F$17</f>
        <v>0</v>
      </c>
      <c r="G28" s="24">
        <f>ROUNDUP(((1-F28)*E28*A28),2)</f>
        <v>0</v>
      </c>
      <c r="H28" s="24">
        <f t="shared" si="0"/>
        <v>0</v>
      </c>
    </row>
    <row r="29" spans="1:8" ht="15" customHeight="1">
      <c r="A29" s="27" t="s">
        <v>73</v>
      </c>
      <c r="B29" s="27"/>
      <c r="C29" s="27"/>
      <c r="D29" s="27"/>
      <c r="E29" s="28"/>
      <c r="F29" s="29"/>
      <c r="G29" s="27"/>
      <c r="H29" s="30"/>
    </row>
    <row r="30" spans="1:8" ht="15" customHeight="1">
      <c r="A30" s="32">
        <f>Sheet2!K16</f>
        <v>0</v>
      </c>
      <c r="B30" s="20" t="s">
        <v>19</v>
      </c>
      <c r="C30" s="20" t="s">
        <v>125</v>
      </c>
      <c r="D30" s="20">
        <v>77449326100</v>
      </c>
      <c r="E30" s="22">
        <v>1995</v>
      </c>
      <c r="F30" s="23">
        <f>$F$17</f>
        <v>0</v>
      </c>
      <c r="G30" s="24">
        <f>ROUNDUP(((1-F30)*E30*A30),2)</f>
        <v>0</v>
      </c>
      <c r="H30" s="24">
        <f t="shared" si="0"/>
        <v>0</v>
      </c>
    </row>
    <row r="31" spans="1:8" ht="15" customHeight="1">
      <c r="A31" s="32">
        <f>Sheet2!L16</f>
        <v>0</v>
      </c>
      <c r="B31" s="20" t="s">
        <v>21</v>
      </c>
      <c r="C31" s="20" t="s">
        <v>126</v>
      </c>
      <c r="D31" s="20">
        <v>77449320100</v>
      </c>
      <c r="E31" s="22">
        <v>495</v>
      </c>
      <c r="F31" s="23">
        <f>$F$17</f>
        <v>0</v>
      </c>
      <c r="G31" s="24">
        <f>ROUNDUP(((1-F31)*E31*A31),2)</f>
        <v>0</v>
      </c>
      <c r="H31" s="24">
        <f t="shared" si="0"/>
        <v>0</v>
      </c>
    </row>
    <row r="32" spans="1:8" ht="15" customHeight="1">
      <c r="A32" s="32">
        <f>Sheet2!M15</f>
        <v>0</v>
      </c>
      <c r="B32" s="20" t="s">
        <v>100</v>
      </c>
      <c r="C32" s="20" t="s">
        <v>127</v>
      </c>
      <c r="D32" s="20">
        <v>77449322100</v>
      </c>
      <c r="E32" s="22">
        <v>125</v>
      </c>
      <c r="F32" s="23">
        <f>$F$17</f>
        <v>0</v>
      </c>
      <c r="G32" s="24">
        <f>ROUNDUP(((1-F32)*E32*A32),2)</f>
        <v>0</v>
      </c>
      <c r="H32" s="24">
        <f t="shared" si="0"/>
        <v>0</v>
      </c>
    </row>
    <row r="33" spans="1:8" ht="15" customHeight="1">
      <c r="A33" s="27" t="s">
        <v>65</v>
      </c>
      <c r="B33" s="27"/>
      <c r="C33" s="27"/>
      <c r="D33" s="27"/>
      <c r="E33" s="28"/>
      <c r="F33" s="29"/>
      <c r="G33" s="27"/>
      <c r="H33" s="30"/>
    </row>
    <row r="34" spans="1:8" ht="15" customHeight="1">
      <c r="A34" s="32">
        <f>Sheet2!K7</f>
        <v>0</v>
      </c>
      <c r="B34" s="20" t="s">
        <v>25</v>
      </c>
      <c r="C34" s="20" t="s">
        <v>128</v>
      </c>
      <c r="D34" s="20">
        <v>77449217100</v>
      </c>
      <c r="E34" s="22">
        <v>695</v>
      </c>
      <c r="F34" s="23">
        <f aca="true" t="shared" si="1" ref="F34:F43">$F$17</f>
        <v>0</v>
      </c>
      <c r="G34" s="24">
        <f aca="true" t="shared" si="2" ref="G34:G43">ROUNDUP(((1-F34)*E34*A34),2)</f>
        <v>0</v>
      </c>
      <c r="H34" s="24">
        <f t="shared" si="0"/>
        <v>0</v>
      </c>
    </row>
    <row r="35" spans="1:8" ht="15" customHeight="1">
      <c r="A35" s="32">
        <f>Sheet2!L7</f>
        <v>0</v>
      </c>
      <c r="B35" s="20" t="s">
        <v>27</v>
      </c>
      <c r="C35" s="20" t="s">
        <v>129</v>
      </c>
      <c r="D35" s="20">
        <v>77449219100</v>
      </c>
      <c r="E35" s="22">
        <v>1095</v>
      </c>
      <c r="F35" s="23">
        <f t="shared" si="1"/>
        <v>0</v>
      </c>
      <c r="G35" s="24">
        <f t="shared" si="2"/>
        <v>0</v>
      </c>
      <c r="H35" s="24">
        <f t="shared" si="0"/>
        <v>0</v>
      </c>
    </row>
    <row r="36" spans="1:8" ht="15" customHeight="1">
      <c r="A36" s="32">
        <f>Sheet2!M7</f>
        <v>0</v>
      </c>
      <c r="B36" s="20" t="s">
        <v>29</v>
      </c>
      <c r="C36" s="20" t="s">
        <v>130</v>
      </c>
      <c r="D36" s="20">
        <v>77449211100</v>
      </c>
      <c r="E36" s="22">
        <v>1495</v>
      </c>
      <c r="F36" s="23">
        <f t="shared" si="1"/>
        <v>0</v>
      </c>
      <c r="G36" s="24">
        <f t="shared" si="2"/>
        <v>0</v>
      </c>
      <c r="H36" s="24">
        <f t="shared" si="0"/>
        <v>0</v>
      </c>
    </row>
    <row r="37" spans="1:8" ht="15" customHeight="1">
      <c r="A37" s="32">
        <f>Sheet2!N7</f>
        <v>0</v>
      </c>
      <c r="B37" s="20" t="s">
        <v>30</v>
      </c>
      <c r="C37" s="20" t="s">
        <v>124</v>
      </c>
      <c r="D37" s="20">
        <v>77449222100</v>
      </c>
      <c r="E37" s="22">
        <v>495</v>
      </c>
      <c r="F37" s="23">
        <f t="shared" si="1"/>
        <v>0</v>
      </c>
      <c r="G37" s="24">
        <f t="shared" si="2"/>
        <v>0</v>
      </c>
      <c r="H37" s="24">
        <f t="shared" si="0"/>
        <v>0</v>
      </c>
    </row>
    <row r="38" spans="1:8" s="77" customFormat="1" ht="24" customHeight="1">
      <c r="A38" s="73">
        <f>Sheet2!O7</f>
        <v>0</v>
      </c>
      <c r="B38" s="74" t="s">
        <v>140</v>
      </c>
      <c r="C38" s="75" t="s">
        <v>41</v>
      </c>
      <c r="D38" s="74">
        <v>77449411300</v>
      </c>
      <c r="E38" s="76">
        <v>3995</v>
      </c>
      <c r="F38" s="65">
        <f t="shared" si="1"/>
        <v>0</v>
      </c>
      <c r="G38" s="66">
        <f t="shared" si="2"/>
        <v>0</v>
      </c>
      <c r="H38" s="66">
        <f t="shared" si="0"/>
        <v>0</v>
      </c>
    </row>
    <row r="39" spans="1:8" s="77" customFormat="1" ht="26.25" customHeight="1">
      <c r="A39" s="73">
        <f>Sheet2!P7</f>
        <v>0</v>
      </c>
      <c r="B39" s="74" t="s">
        <v>141</v>
      </c>
      <c r="C39" s="75" t="s">
        <v>62</v>
      </c>
      <c r="D39" s="74">
        <v>77449412000</v>
      </c>
      <c r="E39" s="76">
        <v>4995</v>
      </c>
      <c r="F39" s="65">
        <f t="shared" si="1"/>
        <v>0</v>
      </c>
      <c r="G39" s="66">
        <f t="shared" si="2"/>
        <v>0</v>
      </c>
      <c r="H39" s="66">
        <f t="shared" si="0"/>
        <v>0</v>
      </c>
    </row>
    <row r="40" spans="1:8" ht="15" customHeight="1">
      <c r="A40" s="32">
        <f>Sheet2!Q7</f>
        <v>0</v>
      </c>
      <c r="B40" s="20" t="s">
        <v>36</v>
      </c>
      <c r="C40" s="20" t="s">
        <v>131</v>
      </c>
      <c r="D40" s="20">
        <v>77449321100</v>
      </c>
      <c r="E40" s="22">
        <v>795</v>
      </c>
      <c r="F40" s="23">
        <f t="shared" si="1"/>
        <v>0</v>
      </c>
      <c r="G40" s="24">
        <f t="shared" si="2"/>
        <v>0</v>
      </c>
      <c r="H40" s="24">
        <f t="shared" si="0"/>
        <v>0</v>
      </c>
    </row>
    <row r="41" spans="1:8" ht="15" customHeight="1">
      <c r="A41" s="32">
        <f>Sheet2!K11</f>
        <v>0</v>
      </c>
      <c r="B41" s="20" t="s">
        <v>103</v>
      </c>
      <c r="C41" s="20" t="s">
        <v>39</v>
      </c>
      <c r="D41" s="20">
        <v>72449320100</v>
      </c>
      <c r="E41" s="22">
        <v>189</v>
      </c>
      <c r="F41" s="23">
        <f t="shared" si="1"/>
        <v>0</v>
      </c>
      <c r="G41" s="24">
        <f t="shared" si="2"/>
        <v>0</v>
      </c>
      <c r="H41" s="24">
        <f t="shared" si="0"/>
        <v>0</v>
      </c>
    </row>
    <row r="42" spans="1:8" ht="15" customHeight="1">
      <c r="A42" s="32">
        <f>Sheet2!L11</f>
        <v>0</v>
      </c>
      <c r="B42" s="20" t="s">
        <v>101</v>
      </c>
      <c r="C42" s="20" t="s">
        <v>133</v>
      </c>
      <c r="D42" s="20">
        <v>77449218100</v>
      </c>
      <c r="E42" s="22">
        <v>695</v>
      </c>
      <c r="F42" s="23">
        <f t="shared" si="1"/>
        <v>0</v>
      </c>
      <c r="G42" s="24">
        <f t="shared" si="2"/>
        <v>0</v>
      </c>
      <c r="H42" s="24">
        <f t="shared" si="0"/>
        <v>0</v>
      </c>
    </row>
    <row r="43" spans="1:8" ht="15" customHeight="1">
      <c r="A43" s="32">
        <f>Sheet2!M11</f>
        <v>0</v>
      </c>
      <c r="B43" s="20" t="s">
        <v>102</v>
      </c>
      <c r="C43" s="20" t="s">
        <v>132</v>
      </c>
      <c r="D43" s="20">
        <v>77449210100</v>
      </c>
      <c r="E43" s="22">
        <v>1095</v>
      </c>
      <c r="F43" s="23">
        <f t="shared" si="1"/>
        <v>0</v>
      </c>
      <c r="G43" s="24">
        <f t="shared" si="2"/>
        <v>0</v>
      </c>
      <c r="H43" s="24">
        <f t="shared" si="0"/>
        <v>0</v>
      </c>
    </row>
    <row r="44" spans="1:8" ht="15" customHeight="1">
      <c r="A44" s="27" t="s">
        <v>134</v>
      </c>
      <c r="B44" s="27"/>
      <c r="C44" s="27"/>
      <c r="D44" s="27"/>
      <c r="E44" s="28"/>
      <c r="F44" s="29"/>
      <c r="G44" s="27"/>
      <c r="H44" s="30"/>
    </row>
    <row r="45" spans="1:8" ht="15" customHeight="1">
      <c r="A45" s="33">
        <v>0</v>
      </c>
      <c r="B45" s="20" t="s">
        <v>44</v>
      </c>
      <c r="C45" s="20" t="s">
        <v>45</v>
      </c>
      <c r="D45" s="20">
        <v>72440165900</v>
      </c>
      <c r="E45" s="22">
        <v>450</v>
      </c>
      <c r="F45" s="23">
        <f>$F$17</f>
        <v>0</v>
      </c>
      <c r="G45" s="24">
        <f>ROUNDUP(((1-F45)*E45*A45),2)</f>
        <v>0</v>
      </c>
      <c r="H45" s="24">
        <f t="shared" si="0"/>
        <v>0</v>
      </c>
    </row>
    <row r="46" spans="1:8" ht="15" customHeight="1">
      <c r="A46" s="33">
        <v>0</v>
      </c>
      <c r="B46" s="20" t="s">
        <v>46</v>
      </c>
      <c r="C46" s="20" t="s">
        <v>47</v>
      </c>
      <c r="D46" s="20">
        <v>72440164700</v>
      </c>
      <c r="E46" s="22">
        <v>306</v>
      </c>
      <c r="F46" s="23">
        <f>$F$17</f>
        <v>0</v>
      </c>
      <c r="G46" s="24">
        <f>ROUNDUP(((1-F46)*E46*A46),2)</f>
        <v>0</v>
      </c>
      <c r="H46" s="24">
        <f t="shared" si="0"/>
        <v>0</v>
      </c>
    </row>
    <row r="47" spans="1:8" ht="15" customHeight="1">
      <c r="A47" s="33">
        <v>0</v>
      </c>
      <c r="B47" s="20" t="s">
        <v>48</v>
      </c>
      <c r="C47" s="20" t="s">
        <v>49</v>
      </c>
      <c r="D47" s="20">
        <v>72440164300</v>
      </c>
      <c r="E47" s="22">
        <v>243</v>
      </c>
      <c r="F47" s="23">
        <f>$F$17</f>
        <v>0</v>
      </c>
      <c r="G47" s="24">
        <f>ROUNDUP(((1-F47)*E47*A47),2)</f>
        <v>0</v>
      </c>
      <c r="H47" s="24">
        <f t="shared" si="0"/>
        <v>0</v>
      </c>
    </row>
    <row r="48" spans="1:8" ht="15" customHeight="1">
      <c r="A48" s="27" t="s">
        <v>135</v>
      </c>
      <c r="B48" s="27"/>
      <c r="C48" s="27"/>
      <c r="D48" s="27"/>
      <c r="E48" s="28"/>
      <c r="F48" s="29"/>
      <c r="G48" s="27"/>
      <c r="H48" s="30"/>
    </row>
    <row r="49" spans="1:8" ht="15" customHeight="1">
      <c r="A49" s="36">
        <f>IF(Sheet2!B53=TRUE,1,0)</f>
        <v>0</v>
      </c>
      <c r="B49" s="20" t="s">
        <v>123</v>
      </c>
      <c r="C49" s="20" t="s">
        <v>51</v>
      </c>
      <c r="D49" s="20">
        <v>72440994446</v>
      </c>
      <c r="E49" s="22">
        <v>995</v>
      </c>
      <c r="F49" s="23">
        <f>$F$17</f>
        <v>0</v>
      </c>
      <c r="G49" s="24">
        <f>ROUNDUP(((1-F49)*E49*A49),2)</f>
        <v>0</v>
      </c>
      <c r="H49" s="24">
        <f t="shared" si="0"/>
        <v>0</v>
      </c>
    </row>
    <row r="50" spans="1:8" ht="15" customHeight="1">
      <c r="A50" s="33">
        <v>0</v>
      </c>
      <c r="B50" s="20" t="s">
        <v>52</v>
      </c>
      <c r="C50" s="20" t="s">
        <v>53</v>
      </c>
      <c r="D50" s="20">
        <v>72440994447</v>
      </c>
      <c r="E50" s="22">
        <v>495</v>
      </c>
      <c r="F50" s="23">
        <f>$F$17</f>
        <v>0</v>
      </c>
      <c r="G50" s="24">
        <f>ROUNDUP(((1-F50)*E50*A50),2)</f>
        <v>0</v>
      </c>
      <c r="H50" s="24">
        <f t="shared" si="0"/>
        <v>0</v>
      </c>
    </row>
    <row r="51" spans="1:8" ht="15" customHeight="1">
      <c r="A51" s="33">
        <v>0</v>
      </c>
      <c r="B51" s="20" t="s">
        <v>54</v>
      </c>
      <c r="C51" s="20" t="s">
        <v>55</v>
      </c>
      <c r="D51" s="20">
        <v>72440994448</v>
      </c>
      <c r="E51" s="22">
        <v>795</v>
      </c>
      <c r="F51" s="23">
        <f>$F$17</f>
        <v>0</v>
      </c>
      <c r="G51" s="24">
        <f>ROUNDUP(((1-F51)*E51*A51),2)</f>
        <v>0</v>
      </c>
      <c r="H51" s="24">
        <f t="shared" si="0"/>
        <v>0</v>
      </c>
    </row>
    <row r="52" spans="1:8" ht="15" customHeight="1">
      <c r="A52" s="33">
        <v>0</v>
      </c>
      <c r="B52" s="20" t="s">
        <v>56</v>
      </c>
      <c r="C52" s="20" t="s">
        <v>57</v>
      </c>
      <c r="D52" s="20">
        <v>72440994449</v>
      </c>
      <c r="E52" s="22">
        <v>995</v>
      </c>
      <c r="F52" s="23">
        <f>$F$17</f>
        <v>0</v>
      </c>
      <c r="G52" s="24">
        <f>ROUNDUP(((1-F52)*E52*A52),2)</f>
        <v>0</v>
      </c>
      <c r="H52" s="24">
        <f t="shared" si="0"/>
        <v>0</v>
      </c>
    </row>
    <row r="53" spans="1:8" ht="15" customHeight="1">
      <c r="A53" s="27" t="s">
        <v>145</v>
      </c>
      <c r="B53" s="27"/>
      <c r="C53" s="27"/>
      <c r="D53" s="27"/>
      <c r="E53" s="28"/>
      <c r="F53" s="29"/>
      <c r="G53" s="27"/>
      <c r="H53" s="30"/>
    </row>
    <row r="54" spans="1:8" ht="15" customHeight="1">
      <c r="A54" s="36">
        <f>IF(Sheet2!B54=TRUE,1,0)</f>
        <v>0</v>
      </c>
      <c r="B54" s="20" t="s">
        <v>58</v>
      </c>
      <c r="C54" s="20" t="s">
        <v>63</v>
      </c>
      <c r="D54" s="20">
        <v>72440994450</v>
      </c>
      <c r="E54" s="22">
        <v>995</v>
      </c>
      <c r="F54" s="23">
        <f>$F$17</f>
        <v>0</v>
      </c>
      <c r="G54" s="24">
        <f>ROUNDUP(((1-F54)*E54*A54),2)</f>
        <v>0</v>
      </c>
      <c r="H54" s="24">
        <f t="shared" si="0"/>
        <v>0</v>
      </c>
    </row>
    <row r="55" spans="1:8" ht="15" customHeight="1">
      <c r="A55" s="36">
        <f>IF(Sheet2!B55=TRUE,1,0)</f>
        <v>0</v>
      </c>
      <c r="B55" s="20" t="s">
        <v>59</v>
      </c>
      <c r="C55" s="20" t="s">
        <v>60</v>
      </c>
      <c r="D55" s="20">
        <v>72440994451</v>
      </c>
      <c r="E55" s="22">
        <v>995</v>
      </c>
      <c r="F55" s="23">
        <f>$F$17</f>
        <v>0</v>
      </c>
      <c r="G55" s="24">
        <f>ROUNDUP(((1-F55)*E55*A55),2)</f>
        <v>0</v>
      </c>
      <c r="H55" s="24">
        <f t="shared" si="0"/>
        <v>0</v>
      </c>
    </row>
    <row r="56" spans="1:8" ht="8.25" customHeight="1">
      <c r="A56" s="48"/>
      <c r="B56" s="49"/>
      <c r="C56" s="49"/>
      <c r="D56" s="50"/>
      <c r="E56" s="51"/>
      <c r="F56" s="52"/>
      <c r="G56" s="53"/>
      <c r="H56" s="53"/>
    </row>
    <row r="57" spans="1:8" ht="23.25" customHeight="1">
      <c r="A57" s="72">
        <v>0</v>
      </c>
      <c r="B57" s="54" t="s">
        <v>136</v>
      </c>
      <c r="C57" s="54"/>
      <c r="D57" s="55">
        <v>72447799913</v>
      </c>
      <c r="E57" s="56">
        <v>2000</v>
      </c>
      <c r="F57" s="65">
        <f>$F$17</f>
        <v>0</v>
      </c>
      <c r="G57" s="66">
        <f>ROUNDUP(((1-F57)*E57*A57),2)</f>
        <v>0</v>
      </c>
      <c r="H57" s="66">
        <f>E57*A57</f>
        <v>0</v>
      </c>
    </row>
    <row r="58" spans="1:8" ht="15" customHeight="1">
      <c r="A58" s="72">
        <v>0</v>
      </c>
      <c r="B58" s="67" t="s">
        <v>137</v>
      </c>
      <c r="C58" s="68"/>
      <c r="D58" s="57">
        <v>77447500073</v>
      </c>
      <c r="E58" s="58">
        <v>250</v>
      </c>
      <c r="F58" s="65">
        <f>$F$17</f>
        <v>0</v>
      </c>
      <c r="G58" s="66">
        <f>ROUNDUP(((1-F58)*E58*A58),2)</f>
        <v>0</v>
      </c>
      <c r="H58" s="66">
        <f>E58*A58</f>
        <v>0</v>
      </c>
    </row>
    <row r="59" spans="1:8" ht="6.75" customHeight="1">
      <c r="A59" s="48"/>
      <c r="B59" s="69"/>
      <c r="C59" s="70"/>
      <c r="D59" s="59"/>
      <c r="E59" s="60"/>
      <c r="F59" s="71"/>
      <c r="G59" s="71"/>
      <c r="H59" s="71"/>
    </row>
    <row r="60" spans="1:8" ht="22.5" customHeight="1">
      <c r="A60" s="72">
        <v>0</v>
      </c>
      <c r="B60" s="54" t="s">
        <v>138</v>
      </c>
      <c r="C60" s="54"/>
      <c r="D60" s="61">
        <v>77447500119</v>
      </c>
      <c r="E60" s="56">
        <v>2500</v>
      </c>
      <c r="F60" s="65">
        <f>$F$17</f>
        <v>0</v>
      </c>
      <c r="G60" s="66">
        <f>ROUNDUP(((1-F60)*E60*A60),2)</f>
        <v>0</v>
      </c>
      <c r="H60" s="66">
        <f>E60*A60</f>
        <v>0</v>
      </c>
    </row>
    <row r="61" spans="1:8" ht="15" customHeight="1">
      <c r="A61" s="72">
        <v>0</v>
      </c>
      <c r="B61" s="62" t="s">
        <v>139</v>
      </c>
      <c r="C61" s="68"/>
      <c r="D61" s="63">
        <v>77447500124</v>
      </c>
      <c r="E61" s="64">
        <v>35</v>
      </c>
      <c r="F61" s="65">
        <f>$F$17</f>
        <v>0</v>
      </c>
      <c r="G61" s="66">
        <f>ROUNDUP(((1-F61)*E61*A61),2)</f>
        <v>0</v>
      </c>
      <c r="H61" s="66">
        <f>E61*A61</f>
        <v>0</v>
      </c>
    </row>
    <row r="62" spans="1:8" ht="15" customHeight="1" thickBot="1">
      <c r="A62" s="72">
        <v>0</v>
      </c>
      <c r="B62" s="62" t="s">
        <v>144</v>
      </c>
      <c r="C62" s="68"/>
      <c r="D62" s="91">
        <v>72447710014</v>
      </c>
      <c r="E62" s="64">
        <v>215</v>
      </c>
      <c r="F62" s="65">
        <f>$F$17</f>
        <v>0</v>
      </c>
      <c r="G62" s="66">
        <f>ROUNDUP(((1-F62)*E62*A62),2)</f>
        <v>0</v>
      </c>
      <c r="H62" s="66">
        <f>E62*A62</f>
        <v>0</v>
      </c>
    </row>
    <row r="63" spans="1:8" ht="15" customHeight="1" thickBot="1">
      <c r="A63" s="36"/>
      <c r="B63" s="20"/>
      <c r="C63" s="20"/>
      <c r="D63" s="20"/>
      <c r="E63" s="22"/>
      <c r="F63" s="31" t="s">
        <v>74</v>
      </c>
      <c r="G63" s="47">
        <f>SUM(G20:G62)</f>
        <v>3995</v>
      </c>
      <c r="H63" s="47">
        <f>SUM(H20:H62)</f>
        <v>3995</v>
      </c>
    </row>
    <row r="64" ht="13.5" thickTop="1"/>
  </sheetData>
  <mergeCells count="4">
    <mergeCell ref="D2:G2"/>
    <mergeCell ref="D3:G3"/>
    <mergeCell ref="D4:G4"/>
    <mergeCell ref="D5:G5"/>
  </mergeCells>
  <printOptions/>
  <pageMargins left="0.75" right="0.75" top="1" bottom="1" header="0.5" footer="0.5"/>
  <pageSetup fitToHeight="2" fitToWidth="1" horizontalDpi="600" verticalDpi="600" orientation="landscape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7"/>
  <sheetViews>
    <sheetView workbookViewId="0" topLeftCell="A1">
      <selection activeCell="A7" sqref="A7"/>
    </sheetView>
  </sheetViews>
  <sheetFormatPr defaultColWidth="9.140625" defaultRowHeight="12.75"/>
  <cols>
    <col min="1" max="1" width="23.7109375" style="0" customWidth="1"/>
    <col min="2" max="2" width="15.8515625" style="0" customWidth="1"/>
    <col min="3" max="3" width="15.57421875" style="0" customWidth="1"/>
    <col min="4" max="4" width="12.7109375" style="0" customWidth="1"/>
    <col min="8" max="8" width="12.7109375" style="0" customWidth="1"/>
  </cols>
  <sheetData>
    <row r="1" spans="1:4" ht="12.75">
      <c r="A1" s="1" t="s">
        <v>0</v>
      </c>
      <c r="B1" s="13" t="s">
        <v>1</v>
      </c>
      <c r="C1" s="7">
        <v>77440800800</v>
      </c>
      <c r="D1" s="2" t="s">
        <v>2</v>
      </c>
    </row>
    <row r="2" spans="1:17" ht="12.75">
      <c r="A2" s="3" t="s">
        <v>3</v>
      </c>
      <c r="B2" s="14" t="s">
        <v>4</v>
      </c>
      <c r="C2" s="8">
        <v>77440802200</v>
      </c>
      <c r="D2" s="4">
        <v>169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</row>
    <row r="3" spans="1:17" ht="24.75" thickBot="1">
      <c r="A3" s="5" t="s">
        <v>5</v>
      </c>
      <c r="B3" s="15" t="s">
        <v>6</v>
      </c>
      <c r="C3" s="10">
        <v>77440990133</v>
      </c>
      <c r="D3" s="6">
        <v>99</v>
      </c>
      <c r="K3" t="s">
        <v>78</v>
      </c>
      <c r="L3" t="s">
        <v>28</v>
      </c>
      <c r="M3" t="s">
        <v>79</v>
      </c>
      <c r="N3" t="s">
        <v>80</v>
      </c>
      <c r="O3" t="s">
        <v>81</v>
      </c>
      <c r="P3" t="s">
        <v>82</v>
      </c>
      <c r="Q3" t="s">
        <v>83</v>
      </c>
    </row>
    <row r="4" spans="2:3" ht="13.5" thickBot="1">
      <c r="B4" s="16"/>
      <c r="C4" s="16"/>
    </row>
    <row r="5" spans="1:17" ht="12.75">
      <c r="A5" s="7" t="s">
        <v>7</v>
      </c>
      <c r="B5" s="7" t="s">
        <v>8</v>
      </c>
      <c r="C5" s="7">
        <v>72449279100</v>
      </c>
      <c r="D5" s="2" t="s">
        <v>9</v>
      </c>
      <c r="H5" t="s">
        <v>84</v>
      </c>
      <c r="I5">
        <v>1</v>
      </c>
      <c r="K5">
        <f>IF(I5=2,1,0)</f>
        <v>0</v>
      </c>
      <c r="L5">
        <f>IF(I5=3,1,0)</f>
        <v>0</v>
      </c>
      <c r="M5">
        <f>IF(I5=4,1,0)</f>
        <v>0</v>
      </c>
      <c r="N5">
        <f>IF(I5=5,1,0)</f>
        <v>0</v>
      </c>
      <c r="O5">
        <f>IF(I5=6,1,0)</f>
        <v>0</v>
      </c>
      <c r="P5">
        <f>IF(I5=7,1,0)</f>
        <v>0</v>
      </c>
      <c r="Q5">
        <f>IF(I5=8,1,0)</f>
        <v>0</v>
      </c>
    </row>
    <row r="6" spans="1:17" ht="12.75">
      <c r="A6" s="8" t="s">
        <v>10</v>
      </c>
      <c r="B6" s="8" t="s">
        <v>11</v>
      </c>
      <c r="C6" s="8">
        <v>72449280100</v>
      </c>
      <c r="D6" s="9" t="s">
        <v>12</v>
      </c>
      <c r="H6" t="s">
        <v>85</v>
      </c>
      <c r="I6">
        <v>1</v>
      </c>
      <c r="K6">
        <f>IF(I6=2,1,0)</f>
        <v>0</v>
      </c>
      <c r="L6">
        <f>IF(I6=3,1,0)</f>
        <v>0</v>
      </c>
      <c r="M6">
        <f>IF(I6=4,1,0)</f>
        <v>0</v>
      </c>
      <c r="N6">
        <f>IF(I6=5,1,0)</f>
        <v>0</v>
      </c>
      <c r="O6">
        <f>IF(I6=6,1,0)</f>
        <v>0</v>
      </c>
      <c r="P6">
        <f>IF(I6=7,1,0)</f>
        <v>0</v>
      </c>
      <c r="Q6">
        <f>IF(I6=8,1,0)</f>
        <v>0</v>
      </c>
    </row>
    <row r="7" spans="1:17" ht="12.75">
      <c r="A7" s="8" t="s">
        <v>13</v>
      </c>
      <c r="B7" s="8" t="s">
        <v>14</v>
      </c>
      <c r="C7" s="8">
        <v>72449281100</v>
      </c>
      <c r="D7" s="9" t="s">
        <v>15</v>
      </c>
      <c r="K7">
        <f aca="true" t="shared" si="0" ref="K7:Q7">SUM(K5:K6)</f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</row>
    <row r="8" spans="1:13" ht="13.5" thickBot="1">
      <c r="A8" s="10" t="s">
        <v>16</v>
      </c>
      <c r="B8" s="10" t="s">
        <v>17</v>
      </c>
      <c r="C8" s="10">
        <v>72449282100</v>
      </c>
      <c r="D8" s="11" t="s">
        <v>18</v>
      </c>
      <c r="K8" t="s">
        <v>88</v>
      </c>
      <c r="L8" t="s">
        <v>89</v>
      </c>
      <c r="M8" t="s">
        <v>90</v>
      </c>
    </row>
    <row r="9" spans="2:13" ht="12.75">
      <c r="B9" s="16"/>
      <c r="C9" s="16"/>
      <c r="H9" t="s">
        <v>86</v>
      </c>
      <c r="J9">
        <v>1</v>
      </c>
      <c r="K9">
        <f>IF(J9=2,1,0)</f>
        <v>0</v>
      </c>
      <c r="L9">
        <f>IF(J9=3,1,0)</f>
        <v>0</v>
      </c>
      <c r="M9">
        <f>IF(J9=4,1,0)</f>
        <v>0</v>
      </c>
    </row>
    <row r="10" spans="1:13" ht="24">
      <c r="A10" s="8" t="s">
        <v>19</v>
      </c>
      <c r="B10" s="8" t="s">
        <v>20</v>
      </c>
      <c r="C10" s="8">
        <v>77449326100</v>
      </c>
      <c r="D10" s="4">
        <v>1995</v>
      </c>
      <c r="H10" t="s">
        <v>87</v>
      </c>
      <c r="J10">
        <v>1</v>
      </c>
      <c r="K10">
        <f>IF(J10=2,1,0)</f>
        <v>0</v>
      </c>
      <c r="L10">
        <f>IF(J10=3,1,0)</f>
        <v>0</v>
      </c>
      <c r="M10">
        <f>IF(J10=4,1,0)</f>
        <v>0</v>
      </c>
    </row>
    <row r="11" spans="1:13" ht="24">
      <c r="A11" s="8" t="s">
        <v>21</v>
      </c>
      <c r="B11" s="8" t="s">
        <v>22</v>
      </c>
      <c r="C11" s="8">
        <v>77449320100</v>
      </c>
      <c r="D11" s="4">
        <v>495</v>
      </c>
      <c r="K11">
        <f>SUM(K9:K10)</f>
        <v>0</v>
      </c>
      <c r="L11">
        <f>SUM(L9:L10)</f>
        <v>0</v>
      </c>
      <c r="M11">
        <f>SUM(M9:M10)</f>
        <v>0</v>
      </c>
    </row>
    <row r="12" spans="1:13" ht="12.75">
      <c r="A12" s="8"/>
      <c r="B12" s="8"/>
      <c r="C12" s="8"/>
      <c r="D12" s="4"/>
      <c r="K12" t="s">
        <v>94</v>
      </c>
      <c r="L12" t="s">
        <v>95</v>
      </c>
      <c r="M12" t="s">
        <v>96</v>
      </c>
    </row>
    <row r="13" spans="1:12" ht="24">
      <c r="A13" s="8" t="s">
        <v>23</v>
      </c>
      <c r="B13" s="8" t="s">
        <v>24</v>
      </c>
      <c r="C13" s="8">
        <v>77449322100</v>
      </c>
      <c r="D13" s="4">
        <v>125</v>
      </c>
      <c r="H13" t="s">
        <v>91</v>
      </c>
      <c r="I13">
        <v>1</v>
      </c>
      <c r="K13">
        <f>IF(I13=2,1,0)</f>
        <v>0</v>
      </c>
      <c r="L13">
        <f>IF(I13=3,1,0)</f>
        <v>0</v>
      </c>
    </row>
    <row r="14" spans="2:12" ht="12.75">
      <c r="B14" s="16"/>
      <c r="C14" s="16"/>
      <c r="H14" t="s">
        <v>93</v>
      </c>
      <c r="I14">
        <v>1</v>
      </c>
      <c r="K14">
        <f>IF(I14=2,1,0)</f>
        <v>0</v>
      </c>
      <c r="L14">
        <f>IF(I14=3,1,0)</f>
        <v>0</v>
      </c>
    </row>
    <row r="15" spans="1:13" ht="12.75">
      <c r="A15" s="8" t="s">
        <v>25</v>
      </c>
      <c r="B15" s="8" t="s">
        <v>26</v>
      </c>
      <c r="C15" s="8">
        <v>77449206100</v>
      </c>
      <c r="D15" s="4">
        <v>695</v>
      </c>
      <c r="H15" t="s">
        <v>92</v>
      </c>
      <c r="J15">
        <v>1</v>
      </c>
      <c r="M15">
        <f>IF(J15=2,1,0)</f>
        <v>0</v>
      </c>
    </row>
    <row r="16" spans="1:12" ht="12.75">
      <c r="A16" s="8" t="s">
        <v>27</v>
      </c>
      <c r="B16" s="8" t="s">
        <v>28</v>
      </c>
      <c r="C16" s="8">
        <v>77449210100</v>
      </c>
      <c r="D16" s="4">
        <v>1095</v>
      </c>
      <c r="K16">
        <f>SUM(K13:K15)</f>
        <v>0</v>
      </c>
      <c r="L16">
        <f>SUM(L13:L15)</f>
        <v>0</v>
      </c>
    </row>
    <row r="17" spans="1:4" ht="12.75">
      <c r="A17" s="8" t="s">
        <v>29</v>
      </c>
      <c r="B17" s="8" t="s">
        <v>61</v>
      </c>
      <c r="C17" s="8">
        <v>77449211100</v>
      </c>
      <c r="D17" s="4">
        <v>1495</v>
      </c>
    </row>
    <row r="18" spans="1:12" ht="24">
      <c r="A18" s="8" t="s">
        <v>30</v>
      </c>
      <c r="B18" s="8" t="s">
        <v>31</v>
      </c>
      <c r="C18" s="8">
        <v>77449222100</v>
      </c>
      <c r="D18" s="4">
        <v>495</v>
      </c>
      <c r="H18" t="s">
        <v>99</v>
      </c>
      <c r="I18">
        <v>1</v>
      </c>
      <c r="K18">
        <f>IF(I18,1,0)</f>
        <v>1</v>
      </c>
      <c r="L18">
        <f>IF(I18=2,1,0)</f>
        <v>0</v>
      </c>
    </row>
    <row r="19" spans="1:4" ht="24">
      <c r="A19" s="8" t="s">
        <v>40</v>
      </c>
      <c r="B19" s="17" t="s">
        <v>41</v>
      </c>
      <c r="C19" s="8">
        <v>77449411300</v>
      </c>
      <c r="D19" s="9" t="s">
        <v>2</v>
      </c>
    </row>
    <row r="20" spans="1:4" ht="24.75" thickBot="1">
      <c r="A20" s="10" t="s">
        <v>42</v>
      </c>
      <c r="B20" s="18" t="s">
        <v>62</v>
      </c>
      <c r="C20" s="10">
        <v>77449412000</v>
      </c>
      <c r="D20" s="11" t="s">
        <v>43</v>
      </c>
    </row>
    <row r="21" spans="1:4" ht="12.75">
      <c r="A21" s="8" t="s">
        <v>36</v>
      </c>
      <c r="B21" s="8" t="s">
        <v>37</v>
      </c>
      <c r="C21" s="8">
        <v>77449321100</v>
      </c>
      <c r="D21" s="4">
        <v>795</v>
      </c>
    </row>
    <row r="22" spans="1:4" ht="12.75">
      <c r="A22" s="8"/>
      <c r="B22" s="8"/>
      <c r="C22" s="8"/>
      <c r="D22" s="4"/>
    </row>
    <row r="23" spans="1:4" ht="24">
      <c r="A23" s="8" t="s">
        <v>38</v>
      </c>
      <c r="B23" s="8" t="s">
        <v>39</v>
      </c>
      <c r="C23" s="8">
        <v>72449320100</v>
      </c>
      <c r="D23" s="4">
        <v>189</v>
      </c>
    </row>
    <row r="24" spans="1:4" ht="24">
      <c r="A24" s="8" t="s">
        <v>32</v>
      </c>
      <c r="B24" s="8" t="s">
        <v>33</v>
      </c>
      <c r="C24" s="8">
        <v>77449218100</v>
      </c>
      <c r="D24" s="4">
        <v>695</v>
      </c>
    </row>
    <row r="25" spans="1:4" ht="24">
      <c r="A25" s="8" t="s">
        <v>34</v>
      </c>
      <c r="B25" s="8" t="s">
        <v>35</v>
      </c>
      <c r="C25" s="8">
        <v>77449210100</v>
      </c>
      <c r="D25" s="4">
        <v>1095</v>
      </c>
    </row>
    <row r="27" spans="1:4" ht="24">
      <c r="A27" s="8" t="s">
        <v>44</v>
      </c>
      <c r="B27" s="8" t="s">
        <v>45</v>
      </c>
      <c r="C27" s="8">
        <v>72440165900</v>
      </c>
      <c r="D27" s="4">
        <v>450</v>
      </c>
    </row>
    <row r="28" spans="1:4" ht="12.75">
      <c r="A28" s="8" t="s">
        <v>46</v>
      </c>
      <c r="B28" s="8" t="s">
        <v>47</v>
      </c>
      <c r="C28" s="8">
        <v>72440164700</v>
      </c>
      <c r="D28" s="4">
        <v>306</v>
      </c>
    </row>
    <row r="29" spans="1:4" ht="13.5" thickBot="1">
      <c r="A29" s="10" t="s">
        <v>48</v>
      </c>
      <c r="B29" s="10" t="s">
        <v>49</v>
      </c>
      <c r="C29" s="10">
        <v>72440164300</v>
      </c>
      <c r="D29" s="6">
        <v>243</v>
      </c>
    </row>
    <row r="30" spans="2:3" ht="12.75">
      <c r="B30" s="16"/>
      <c r="C30" s="16"/>
    </row>
    <row r="31" spans="1:4" ht="12.75">
      <c r="A31" s="8" t="s">
        <v>50</v>
      </c>
      <c r="B31" s="8" t="s">
        <v>51</v>
      </c>
      <c r="C31" s="8">
        <v>72440994446</v>
      </c>
      <c r="D31" s="4">
        <v>995</v>
      </c>
    </row>
    <row r="32" spans="1:4" ht="12.75">
      <c r="A32" s="8" t="s">
        <v>52</v>
      </c>
      <c r="B32" s="8" t="s">
        <v>53</v>
      </c>
      <c r="C32" s="8">
        <v>72440994447</v>
      </c>
      <c r="D32" s="4">
        <v>495</v>
      </c>
    </row>
    <row r="33" spans="1:4" ht="12.75">
      <c r="A33" s="8" t="s">
        <v>54</v>
      </c>
      <c r="B33" s="8" t="s">
        <v>55</v>
      </c>
      <c r="C33" s="8">
        <v>72440994448</v>
      </c>
      <c r="D33" s="4">
        <v>795</v>
      </c>
    </row>
    <row r="34" spans="1:4" ht="13.5" thickBot="1">
      <c r="A34" s="10" t="s">
        <v>56</v>
      </c>
      <c r="B34" s="10" t="s">
        <v>57</v>
      </c>
      <c r="C34" s="10">
        <v>72440994449</v>
      </c>
      <c r="D34" s="6">
        <v>995</v>
      </c>
    </row>
    <row r="35" spans="2:3" ht="13.5" thickBot="1">
      <c r="B35" s="16"/>
      <c r="C35" s="16"/>
    </row>
    <row r="36" spans="1:4" ht="12.75">
      <c r="A36" s="1" t="s">
        <v>58</v>
      </c>
      <c r="B36" s="13" t="s">
        <v>63</v>
      </c>
      <c r="C36" s="7">
        <v>72440994450</v>
      </c>
      <c r="D36" s="12">
        <v>995</v>
      </c>
    </row>
    <row r="37" spans="1:4" ht="13.5" thickBot="1">
      <c r="A37" s="5" t="s">
        <v>59</v>
      </c>
      <c r="B37" s="15" t="s">
        <v>60</v>
      </c>
      <c r="C37" s="10">
        <v>72440994451</v>
      </c>
      <c r="D37" s="6">
        <v>995</v>
      </c>
    </row>
    <row r="39" ht="12.75">
      <c r="A39" s="34" t="s">
        <v>97</v>
      </c>
    </row>
    <row r="40" ht="12.75">
      <c r="A40" s="34" t="s">
        <v>98</v>
      </c>
    </row>
    <row r="41" spans="1:3" ht="12.75">
      <c r="A41" s="34" t="s">
        <v>107</v>
      </c>
      <c r="B41">
        <v>1</v>
      </c>
      <c r="C41">
        <f aca="true" t="shared" si="1" ref="C41:C47">IF(B41=2,1,0)</f>
        <v>0</v>
      </c>
    </row>
    <row r="42" spans="1:3" ht="12.75">
      <c r="A42" s="34" t="s">
        <v>108</v>
      </c>
      <c r="B42">
        <v>1</v>
      </c>
      <c r="C42">
        <f t="shared" si="1"/>
        <v>0</v>
      </c>
    </row>
    <row r="43" spans="1:3" ht="12.75">
      <c r="A43" s="34" t="s">
        <v>109</v>
      </c>
      <c r="B43">
        <v>1</v>
      </c>
      <c r="C43">
        <f t="shared" si="1"/>
        <v>0</v>
      </c>
    </row>
    <row r="44" spans="1:3" ht="12.75">
      <c r="A44" t="s">
        <v>110</v>
      </c>
      <c r="B44">
        <v>1</v>
      </c>
      <c r="C44">
        <f t="shared" si="1"/>
        <v>0</v>
      </c>
    </row>
    <row r="45" spans="1:3" ht="12.75">
      <c r="A45">
        <v>0</v>
      </c>
      <c r="B45">
        <v>1</v>
      </c>
      <c r="C45">
        <f t="shared" si="1"/>
        <v>0</v>
      </c>
    </row>
    <row r="46" spans="1:3" ht="12.75">
      <c r="A46">
        <v>1</v>
      </c>
      <c r="B46">
        <v>1</v>
      </c>
      <c r="C46">
        <f t="shared" si="1"/>
        <v>0</v>
      </c>
    </row>
    <row r="47" spans="2:3" ht="12.75">
      <c r="B47">
        <v>1</v>
      </c>
      <c r="C47">
        <f t="shared" si="1"/>
        <v>0</v>
      </c>
    </row>
    <row r="50" spans="1:2" ht="12.75">
      <c r="A50" t="s">
        <v>115</v>
      </c>
      <c r="B50" t="b">
        <v>0</v>
      </c>
    </row>
    <row r="51" spans="1:2" ht="12.75">
      <c r="A51" t="s">
        <v>112</v>
      </c>
      <c r="B51" t="b">
        <v>0</v>
      </c>
    </row>
    <row r="53" spans="1:2" ht="12.75">
      <c r="A53" t="s">
        <v>116</v>
      </c>
      <c r="B53" t="b">
        <v>0</v>
      </c>
    </row>
    <row r="54" spans="1:2" ht="12.75">
      <c r="A54" t="s">
        <v>117</v>
      </c>
      <c r="B54" t="b">
        <v>0</v>
      </c>
    </row>
    <row r="55" spans="1:2" ht="12.75">
      <c r="A55" t="s">
        <v>118</v>
      </c>
      <c r="B55" t="b">
        <v>0</v>
      </c>
    </row>
    <row r="57" spans="1:3" ht="12.75">
      <c r="A57" t="s">
        <v>114</v>
      </c>
      <c r="B57">
        <v>5</v>
      </c>
      <c r="C57" t="s">
        <v>113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Tadiran Telecom,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lkintner</dc:creator>
  <cp:keywords/>
  <dc:description/>
  <cp:lastModifiedBy>lkintner</cp:lastModifiedBy>
  <cp:lastPrinted>2006-01-13T21:21:00Z</cp:lastPrinted>
  <dcterms:created xsi:type="dcterms:W3CDTF">2006-01-12T21:03:17Z</dcterms:created>
  <dcterms:modified xsi:type="dcterms:W3CDTF">2006-02-02T18:39:45Z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